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285" windowWidth="14805" windowHeight="7830"/>
  </bookViews>
  <sheets>
    <sheet name="Rate Per KM" sheetId="26" r:id="rId1"/>
  </sheets>
  <definedNames>
    <definedName name="_xlnm.Print_Area" localSheetId="0">'Rate Per KM'!#REF!</definedName>
  </definedNames>
  <calcPr calcId="152511"/>
</workbook>
</file>

<file path=xl/calcChain.xml><?xml version="1.0" encoding="utf-8"?>
<calcChain xmlns="http://schemas.openxmlformats.org/spreadsheetml/2006/main">
  <c r="K17" i="26" l="1"/>
  <c r="J17" i="26"/>
  <c r="I17" i="26"/>
  <c r="H17" i="26"/>
  <c r="G17" i="26"/>
  <c r="K16" i="26"/>
  <c r="J16" i="26"/>
  <c r="I16" i="26"/>
  <c r="H16" i="26"/>
  <c r="G16" i="26"/>
  <c r="K15" i="26"/>
  <c r="J15" i="26"/>
  <c r="I15" i="26"/>
  <c r="H15" i="26"/>
  <c r="G15" i="26"/>
  <c r="K14" i="26"/>
  <c r="J14" i="26"/>
  <c r="I14" i="26"/>
  <c r="H14" i="26"/>
  <c r="G14" i="26"/>
  <c r="K13" i="26"/>
  <c r="J13" i="26"/>
  <c r="I13" i="26"/>
  <c r="H13" i="26"/>
  <c r="G13" i="26"/>
  <c r="K12" i="26"/>
  <c r="J12" i="26"/>
  <c r="I12" i="26"/>
  <c r="H12" i="26"/>
  <c r="G12" i="26"/>
  <c r="K11" i="26"/>
  <c r="J11" i="26"/>
  <c r="I11" i="26"/>
  <c r="H11" i="26"/>
  <c r="G11" i="26"/>
  <c r="K10" i="26"/>
  <c r="J10" i="26"/>
  <c r="I10" i="26"/>
  <c r="H10" i="26"/>
  <c r="G10" i="26"/>
  <c r="K9" i="26"/>
  <c r="J9" i="26"/>
  <c r="I9" i="26"/>
  <c r="H9" i="26"/>
  <c r="G9" i="26"/>
  <c r="F17" i="26"/>
  <c r="F16" i="26"/>
  <c r="F15" i="26"/>
  <c r="F14" i="26"/>
  <c r="F13" i="26"/>
  <c r="F12" i="26"/>
  <c r="F11" i="26"/>
  <c r="F10" i="26"/>
  <c r="F9" i="26"/>
  <c r="E9" i="26"/>
  <c r="R16" i="26"/>
  <c r="R15" i="26"/>
  <c r="Q16" i="26"/>
  <c r="Q15" i="26"/>
  <c r="P17" i="26"/>
  <c r="P16" i="26"/>
  <c r="P15" i="26"/>
  <c r="P14" i="26"/>
  <c r="P13" i="26"/>
  <c r="P12" i="26"/>
  <c r="P11" i="26"/>
  <c r="P10" i="26"/>
  <c r="P9" i="26"/>
  <c r="O17" i="26"/>
  <c r="O16" i="26"/>
  <c r="O15" i="26"/>
  <c r="O14" i="26"/>
  <c r="O13" i="26"/>
  <c r="N17" i="26"/>
  <c r="N16" i="26"/>
  <c r="N15" i="26"/>
  <c r="N13" i="26"/>
  <c r="L17" i="26" l="1"/>
  <c r="L16" i="26"/>
  <c r="L15" i="26"/>
  <c r="L14" i="26"/>
  <c r="L13" i="26"/>
  <c r="L12" i="26"/>
  <c r="L11" i="26"/>
  <c r="L10" i="26"/>
  <c r="L9" i="26"/>
  <c r="D12" i="26"/>
  <c r="D11" i="26"/>
  <c r="D10" i="26"/>
  <c r="D9" i="26"/>
  <c r="R17" i="26"/>
  <c r="R14" i="26"/>
  <c r="R13" i="26"/>
  <c r="R12" i="26"/>
  <c r="R11" i="26"/>
  <c r="R10" i="26"/>
  <c r="R9" i="26"/>
  <c r="Q17" i="26"/>
  <c r="Q14" i="26"/>
  <c r="Q13" i="26"/>
  <c r="Q12" i="26"/>
  <c r="Q11" i="26"/>
  <c r="Q9" i="26"/>
  <c r="Q10" i="26"/>
  <c r="N14" i="26"/>
  <c r="N12" i="26"/>
  <c r="N11" i="26"/>
  <c r="N10" i="26"/>
  <c r="N9" i="26"/>
</calcChain>
</file>

<file path=xl/sharedStrings.xml><?xml version="1.0" encoding="utf-8"?>
<sst xmlns="http://schemas.openxmlformats.org/spreadsheetml/2006/main" count="67" uniqueCount="37">
  <si>
    <t>S.No</t>
  </si>
  <si>
    <t>Category</t>
  </si>
  <si>
    <t>Bus</t>
  </si>
  <si>
    <t>Car/Jeep</t>
  </si>
  <si>
    <t>LCV</t>
  </si>
  <si>
    <t>2-Axle Truck</t>
  </si>
  <si>
    <t>L&amp;T Samakhiali Gandhidham Tollway Limited</t>
  </si>
  <si>
    <t>Vadodara Bharuch Tollway Ltd</t>
  </si>
  <si>
    <t>IRB Surat Dahisar
Boriach Toll Plaza</t>
  </si>
  <si>
    <t xml:space="preserve"> (Rs/Km) </t>
  </si>
  <si>
    <t>IRB Vasad Toll Plaza</t>
  </si>
  <si>
    <t>IRB Radhvanj Toll Plaza</t>
  </si>
  <si>
    <t>Ahmedabad Vadodara Expressway</t>
  </si>
  <si>
    <t xml:space="preserve">Base Rate (Rs/Km) </t>
  </si>
  <si>
    <t>IRB Radhvanj Vasad Toll Plaza</t>
  </si>
  <si>
    <t>Godhra Gujarat/Madhya Pradesh Border Section</t>
  </si>
  <si>
    <t>ODC ( 7 or more axle )</t>
  </si>
  <si>
    <t>MAV / 6-Axle Truck</t>
  </si>
  <si>
    <t>MAV / 5-Axle Truck</t>
  </si>
  <si>
    <t>MAV / 4-Axle Truck</t>
  </si>
  <si>
    <t>MAV / 3-Axle Truck</t>
  </si>
  <si>
    <t xml:space="preserve"> Rate (Rs/Km) </t>
  </si>
  <si>
    <t>Vadodara Halol Toll Road Company Ltd</t>
  </si>
  <si>
    <t xml:space="preserve">Ahmedabad - Godhra
Pithai Toll Plaza  </t>
  </si>
  <si>
    <t>IRB Surat  Dahisar Tollway Limited</t>
  </si>
  <si>
    <t>IRB Surat Dahisar
Bhagwada Toll Plaza</t>
  </si>
  <si>
    <t>IRB Surat Dahisar
Charoti Toll Plaza</t>
  </si>
  <si>
    <t xml:space="preserve">Ahmedabad - Godhra
Vavadikhurd Toll Plaza  </t>
  </si>
  <si>
    <t>Ahmedabad Godhra -Essel Infra</t>
  </si>
  <si>
    <t>Palanpur-Radhanpur Section</t>
  </si>
  <si>
    <t>Palanpur-Radhanpur Section
Makhel Toll Plaza</t>
  </si>
  <si>
    <t>Palanpur-Radhanpur Section
Varahi Toll Plaza</t>
  </si>
  <si>
    <t>Palanpur-Radhanpur Section
Bhiladi Toll Plaza</t>
  </si>
  <si>
    <t>Six Laning</t>
  </si>
  <si>
    <t>Four Laning</t>
  </si>
  <si>
    <t>L&amp;T Halol Shamlaji Tollway Limited TP1</t>
  </si>
  <si>
    <t>Toll Rates in Gujarat - Rate ( Rs/Km)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</si>
</sst>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* #,##0.00_);_(* \(#,##0.00\);_(* &quot;-&quot;??_);_(@_)"/>
    <numFmt numFmtId="165" formatCode="#,##0.00;[Red]#,##0.00"/>
    <numFmt numFmtId="166" formatCode="#,##0.000;[Red]#,##0.000"/>
    <numFmt numFmtId="167" formatCode="0.000"/>
  </numFmts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27">
    <xf numFmtId="0" fontId="0" fillId="0" borderId="0" xfId="0"/>
    <xf numFmtId="0" fontId="1" fillId="0" borderId="0" xfId="0" applyFont="1" applyBorder="1" applyAlignment="1">
      <alignment vertical="center"/>
    </xf>
    <xf numFmtId="165" fontId="3" fillId="0" borderId="1" xfId="1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166" fontId="3" fillId="0" borderId="1" xfId="1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167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166" fontId="3" fillId="0" borderId="1" xfId="1" applyNumberFormat="1" applyFont="1" applyFill="1" applyBorder="1" applyAlignment="1">
      <alignment horizontal="center" vertical="center"/>
    </xf>
    <xf numFmtId="0" fontId="0" fillId="0" borderId="0" xfId="0" applyAlignment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0" fontId="4" fillId="0" borderId="0" xfId="0" applyFont="1" applyAlignment="1">
      <alignment horizontal="center"/>
    </xf>
    <xf numFmtId="2" fontId="3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5" fillId="0" borderId="0" xfId="0" applyFont="1"/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0" fillId="4" borderId="0" xfId="0" applyFill="1" applyAlignment="1">
      <alignment horizontal="center"/>
    </xf>
    <xf numFmtId="0" fontId="4" fillId="4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S17"/>
  <sheetViews>
    <sheetView tabSelected="1" zoomScale="77" zoomScaleNormal="77" zoomScaleSheetLayoutView="100" workbookViewId="0">
      <selection activeCell="C11" sqref="C11"/>
    </sheetView>
  </sheetViews>
  <sheetFormatPr defaultRowHeight="15" x14ac:dyDescent="0.25"/>
  <cols>
    <col min="1" max="1" width="6.85546875" customWidth="1"/>
    <col min="2" max="2" width="22.28515625" customWidth="1"/>
    <col min="3" max="3" width="17" customWidth="1"/>
    <col min="4" max="11" width="16.28515625" customWidth="1"/>
    <col min="12" max="12" width="17" customWidth="1"/>
    <col min="13" max="13" width="15.28515625" customWidth="1"/>
    <col min="14" max="14" width="14.140625" customWidth="1"/>
    <col min="15" max="16" width="15.42578125" customWidth="1"/>
    <col min="17" max="17" width="13.7109375" customWidth="1"/>
    <col min="18" max="18" width="14.28515625" customWidth="1"/>
    <col min="19" max="19" width="16" customWidth="1"/>
  </cols>
  <sheetData>
    <row r="2" spans="1:19" ht="21" x14ac:dyDescent="0.35">
      <c r="A2" s="18" t="s">
        <v>36</v>
      </c>
    </row>
    <row r="4" spans="1:19" x14ac:dyDescent="0.25">
      <c r="C4" s="15" t="s">
        <v>34</v>
      </c>
      <c r="D4" s="15" t="s">
        <v>34</v>
      </c>
      <c r="E4" s="15" t="s">
        <v>34</v>
      </c>
      <c r="F4" s="15" t="s">
        <v>34</v>
      </c>
      <c r="G4" s="15" t="s">
        <v>34</v>
      </c>
      <c r="H4" s="15" t="s">
        <v>34</v>
      </c>
      <c r="I4" s="15" t="s">
        <v>34</v>
      </c>
      <c r="J4" s="15" t="s">
        <v>34</v>
      </c>
      <c r="K4" s="15" t="s">
        <v>34</v>
      </c>
      <c r="L4" s="15" t="s">
        <v>33</v>
      </c>
      <c r="M4" s="15" t="s">
        <v>33</v>
      </c>
      <c r="N4" s="15" t="s">
        <v>33</v>
      </c>
      <c r="O4" s="15" t="s">
        <v>33</v>
      </c>
      <c r="P4" s="15" t="s">
        <v>33</v>
      </c>
      <c r="Q4" s="15" t="s">
        <v>33</v>
      </c>
      <c r="R4" s="15" t="s">
        <v>33</v>
      </c>
      <c r="S4" s="15" t="s">
        <v>33</v>
      </c>
    </row>
    <row r="6" spans="1:19" ht="18.75" x14ac:dyDescent="0.3">
      <c r="A6" s="5"/>
      <c r="B6" s="5"/>
      <c r="C6" s="5"/>
      <c r="D6" s="5"/>
      <c r="E6" s="23" t="s">
        <v>28</v>
      </c>
      <c r="F6" s="23"/>
      <c r="H6" s="24" t="s">
        <v>29</v>
      </c>
      <c r="I6" s="24"/>
      <c r="J6" s="24"/>
      <c r="K6" s="24"/>
      <c r="L6" s="5"/>
      <c r="N6" s="26" t="s">
        <v>24</v>
      </c>
      <c r="O6" s="26"/>
      <c r="P6" s="26"/>
      <c r="Q6" s="25" t="s">
        <v>14</v>
      </c>
      <c r="R6" s="25"/>
      <c r="S6" s="11"/>
    </row>
    <row r="7" spans="1:19" ht="77.25" customHeight="1" x14ac:dyDescent="0.25">
      <c r="A7" s="1"/>
      <c r="B7" s="1"/>
      <c r="C7" s="19" t="s">
        <v>35</v>
      </c>
      <c r="D7" s="20" t="s">
        <v>22</v>
      </c>
      <c r="E7" s="21" t="s">
        <v>23</v>
      </c>
      <c r="F7" s="21" t="s">
        <v>27</v>
      </c>
      <c r="G7" s="21" t="s">
        <v>15</v>
      </c>
      <c r="H7" s="21" t="s">
        <v>30</v>
      </c>
      <c r="I7" s="21" t="s">
        <v>31</v>
      </c>
      <c r="J7" s="21" t="s">
        <v>31</v>
      </c>
      <c r="K7" s="21" t="s">
        <v>32</v>
      </c>
      <c r="L7" s="19" t="s">
        <v>6</v>
      </c>
      <c r="M7" s="20" t="s">
        <v>7</v>
      </c>
      <c r="N7" s="22" t="s">
        <v>8</v>
      </c>
      <c r="O7" s="22" t="s">
        <v>25</v>
      </c>
      <c r="P7" s="22" t="s">
        <v>26</v>
      </c>
      <c r="Q7" s="21" t="s">
        <v>11</v>
      </c>
      <c r="R7" s="21" t="s">
        <v>10</v>
      </c>
      <c r="S7" s="21" t="s">
        <v>12</v>
      </c>
    </row>
    <row r="8" spans="1:19" ht="29.25" customHeight="1" x14ac:dyDescent="0.25">
      <c r="A8" s="12" t="s">
        <v>0</v>
      </c>
      <c r="B8" s="12" t="s">
        <v>1</v>
      </c>
      <c r="C8" s="13" t="s">
        <v>21</v>
      </c>
      <c r="D8" s="13" t="s">
        <v>9</v>
      </c>
      <c r="E8" s="13" t="s">
        <v>9</v>
      </c>
      <c r="F8" s="13" t="s">
        <v>9</v>
      </c>
      <c r="G8" s="13" t="s">
        <v>9</v>
      </c>
      <c r="H8" s="13" t="s">
        <v>9</v>
      </c>
      <c r="I8" s="13" t="s">
        <v>9</v>
      </c>
      <c r="J8" s="13" t="s">
        <v>9</v>
      </c>
      <c r="K8" s="13" t="s">
        <v>9</v>
      </c>
      <c r="L8" s="13" t="s">
        <v>21</v>
      </c>
      <c r="M8" s="13" t="s">
        <v>13</v>
      </c>
      <c r="N8" s="13" t="s">
        <v>9</v>
      </c>
      <c r="O8" s="13" t="s">
        <v>9</v>
      </c>
      <c r="P8" s="13" t="s">
        <v>9</v>
      </c>
      <c r="Q8" s="13" t="s">
        <v>9</v>
      </c>
      <c r="R8" s="13" t="s">
        <v>9</v>
      </c>
      <c r="S8" s="13" t="s">
        <v>13</v>
      </c>
    </row>
    <row r="9" spans="1:19" ht="33" customHeight="1" x14ac:dyDescent="0.25">
      <c r="A9" s="6">
        <v>1</v>
      </c>
      <c r="B9" s="3" t="s">
        <v>3</v>
      </c>
      <c r="C9" s="2">
        <v>1.02</v>
      </c>
      <c r="D9" s="7">
        <f>65/31.7</f>
        <v>2.0504731861198739</v>
      </c>
      <c r="E9" s="7">
        <f>95/65</f>
        <v>1.4615384615384615</v>
      </c>
      <c r="F9" s="7">
        <f>105/52.571</f>
        <v>1.9972988910235683</v>
      </c>
      <c r="G9" s="8">
        <f>135/87.102</f>
        <v>1.5499070055796651</v>
      </c>
      <c r="H9" s="7">
        <f>70/64.3</f>
        <v>1.088646967340591</v>
      </c>
      <c r="I9" s="7">
        <f>75/68</f>
        <v>1.1029411764705883</v>
      </c>
      <c r="J9" s="7">
        <f>70/63.2</f>
        <v>1.1075949367088607</v>
      </c>
      <c r="K9" s="14">
        <f>70/65</f>
        <v>1.0769230769230769</v>
      </c>
      <c r="L9" s="4">
        <f>60/56.16</f>
        <v>1.0683760683760684</v>
      </c>
      <c r="M9" s="7">
        <v>1.08</v>
      </c>
      <c r="N9" s="7">
        <f>60/55.2</f>
        <v>1.0869565217391304</v>
      </c>
      <c r="O9" s="7">
        <v>1.1111111111111112</v>
      </c>
      <c r="P9" s="7">
        <f>60/57.4</f>
        <v>1.0452961672473868</v>
      </c>
      <c r="Q9" s="7">
        <f>80/51.15</f>
        <v>1.5640273704789833</v>
      </c>
      <c r="R9" s="7">
        <f>115/51.15</f>
        <v>2.2482893450635388</v>
      </c>
      <c r="S9" s="8">
        <v>1.0192000000000001</v>
      </c>
    </row>
    <row r="10" spans="1:19" ht="24.95" customHeight="1" x14ac:dyDescent="0.25">
      <c r="A10" s="6">
        <v>2</v>
      </c>
      <c r="B10" s="3" t="s">
        <v>4</v>
      </c>
      <c r="C10" s="2">
        <v>1.81</v>
      </c>
      <c r="D10" s="7">
        <f>100/31.7</f>
        <v>3.1545741324921135</v>
      </c>
      <c r="E10" s="7">
        <v>2.3076923076923075</v>
      </c>
      <c r="F10" s="7">
        <f>165/52.571</f>
        <v>3.138612543037036</v>
      </c>
      <c r="G10" s="8">
        <f>210/87.102</f>
        <v>2.4109664531239234</v>
      </c>
      <c r="H10" s="7">
        <f>115/64.3</f>
        <v>1.7884914463452566</v>
      </c>
      <c r="I10" s="7">
        <f>120/68</f>
        <v>1.7647058823529411</v>
      </c>
      <c r="J10" s="7">
        <f>115/63.2</f>
        <v>1.8196202531645569</v>
      </c>
      <c r="K10" s="14">
        <f>115/65</f>
        <v>1.7692307692307692</v>
      </c>
      <c r="L10" s="4">
        <f>100/56.16</f>
        <v>1.7806267806267808</v>
      </c>
      <c r="M10" s="7">
        <v>1.92</v>
      </c>
      <c r="N10" s="7">
        <f>105/55.2</f>
        <v>1.9021739130434783</v>
      </c>
      <c r="O10" s="7">
        <v>1.9047619047619047</v>
      </c>
      <c r="P10" s="7">
        <f>110/57.4</f>
        <v>1.9163763066202091</v>
      </c>
      <c r="Q10" s="7">
        <f>125/51.15</f>
        <v>2.4437927663734116</v>
      </c>
      <c r="R10" s="7">
        <f>180/51.15</f>
        <v>3.5190615835777126</v>
      </c>
      <c r="S10" s="8">
        <v>1.6465000000000001</v>
      </c>
    </row>
    <row r="11" spans="1:19" ht="24.95" customHeight="1" x14ac:dyDescent="0.25">
      <c r="A11" s="6">
        <v>3</v>
      </c>
      <c r="B11" s="3" t="s">
        <v>2</v>
      </c>
      <c r="C11" s="2">
        <v>3.62</v>
      </c>
      <c r="D11" s="7">
        <f>185/31.7</f>
        <v>5.8359621451104102</v>
      </c>
      <c r="E11" s="7">
        <v>4.7692307692307692</v>
      </c>
      <c r="F11" s="7">
        <f>330/52.571</f>
        <v>6.2772250860740719</v>
      </c>
      <c r="G11" s="8">
        <f>435/87.102</f>
        <v>4.9941447957566991</v>
      </c>
      <c r="H11" s="7">
        <f>240/64.3</f>
        <v>3.7325038880248833</v>
      </c>
      <c r="I11" s="7">
        <f>255/68</f>
        <v>3.75</v>
      </c>
      <c r="J11" s="7">
        <f>235/63.2</f>
        <v>3.7183544303797467</v>
      </c>
      <c r="K11" s="14">
        <f>245/65</f>
        <v>3.7692307692307692</v>
      </c>
      <c r="L11" s="4">
        <f>210/56.16</f>
        <v>3.7393162393162394</v>
      </c>
      <c r="M11" s="7">
        <v>3.9</v>
      </c>
      <c r="N11" s="7">
        <f>210/55.2</f>
        <v>3.8043478260869565</v>
      </c>
      <c r="O11" s="7">
        <v>3.7301587301587302</v>
      </c>
      <c r="P11" s="7">
        <f>215/57.4</f>
        <v>3.745644599303136</v>
      </c>
      <c r="Q11" s="7">
        <f>260/51.15</f>
        <v>5.0830889540566959</v>
      </c>
      <c r="R11" s="7">
        <f>370/51.15</f>
        <v>7.2336265884652979</v>
      </c>
      <c r="S11" s="8">
        <v>3.4497</v>
      </c>
    </row>
    <row r="12" spans="1:19" ht="24.95" customHeight="1" x14ac:dyDescent="0.25">
      <c r="A12" s="6">
        <v>4</v>
      </c>
      <c r="B12" s="3" t="s">
        <v>5</v>
      </c>
      <c r="C12" s="2">
        <v>3.62</v>
      </c>
      <c r="D12" s="7">
        <f>185/31.7</f>
        <v>5.8359621451104102</v>
      </c>
      <c r="E12" s="7">
        <v>4.7692307692307692</v>
      </c>
      <c r="F12" s="7">
        <f>330/52.571</f>
        <v>6.2772250860740719</v>
      </c>
      <c r="G12" s="8">
        <f>435/87.102</f>
        <v>4.9941447957566991</v>
      </c>
      <c r="H12" s="7">
        <f>240/64.3</f>
        <v>3.7325038880248833</v>
      </c>
      <c r="I12" s="7">
        <f>255/68</f>
        <v>3.75</v>
      </c>
      <c r="J12" s="7">
        <f>235/63.2</f>
        <v>3.7183544303797467</v>
      </c>
      <c r="K12" s="14">
        <f>245/65</f>
        <v>3.7692307692307692</v>
      </c>
      <c r="L12" s="4">
        <f>210/56.16</f>
        <v>3.7393162393162394</v>
      </c>
      <c r="M12" s="7">
        <v>3.9</v>
      </c>
      <c r="N12" s="7">
        <f>210/55.2</f>
        <v>3.8043478260869565</v>
      </c>
      <c r="O12" s="7">
        <v>3.7301587301587302</v>
      </c>
      <c r="P12" s="7">
        <f>215/57.4</f>
        <v>3.745644599303136</v>
      </c>
      <c r="Q12" s="7">
        <f>260/51.15</f>
        <v>5.0830889540566959</v>
      </c>
      <c r="R12" s="7">
        <f>370/51.15</f>
        <v>7.2336265884652979</v>
      </c>
      <c r="S12" s="8">
        <v>3.4497</v>
      </c>
    </row>
    <row r="13" spans="1:19" ht="24.95" customHeight="1" x14ac:dyDescent="0.25">
      <c r="A13" s="6">
        <v>5</v>
      </c>
      <c r="B13" s="3" t="s">
        <v>20</v>
      </c>
      <c r="C13" s="2">
        <v>5.87</v>
      </c>
      <c r="D13" s="16">
        <v>9.7799999999999994</v>
      </c>
      <c r="E13" s="7">
        <v>7.3076923076923075</v>
      </c>
      <c r="F13" s="7">
        <f>505/52.571</f>
        <v>9.606056571113351</v>
      </c>
      <c r="G13" s="8">
        <f>675/87.102</f>
        <v>7.7495350278983262</v>
      </c>
      <c r="H13" s="7">
        <f>380/64.3</f>
        <v>5.9097978227060652</v>
      </c>
      <c r="I13" s="7">
        <f>400/68</f>
        <v>5.882352941176471</v>
      </c>
      <c r="J13" s="7">
        <f>370/63.2</f>
        <v>5.8544303797468356</v>
      </c>
      <c r="K13" s="14">
        <f>380/65</f>
        <v>5.8461538461538458</v>
      </c>
      <c r="L13" s="4">
        <f>330/56.16</f>
        <v>5.8760683760683765</v>
      </c>
      <c r="M13" s="7">
        <v>6.24</v>
      </c>
      <c r="N13" s="7">
        <f>335/55.2</f>
        <v>6.0688405797101446</v>
      </c>
      <c r="O13" s="7">
        <f>380/63</f>
        <v>6.0317460317460316</v>
      </c>
      <c r="P13" s="7">
        <f>345/57.4</f>
        <v>6.010452961672474</v>
      </c>
      <c r="Q13" s="7">
        <f>285/51.15</f>
        <v>5.5718475073313787</v>
      </c>
      <c r="R13" s="7">
        <f>405/51.15</f>
        <v>7.9178885630498534</v>
      </c>
      <c r="S13" s="8">
        <v>3.7633000000000001</v>
      </c>
    </row>
    <row r="14" spans="1:19" ht="24.95" customHeight="1" x14ac:dyDescent="0.25">
      <c r="A14" s="6">
        <v>6</v>
      </c>
      <c r="B14" s="3" t="s">
        <v>19</v>
      </c>
      <c r="C14" s="2">
        <v>5.8664639983389568</v>
      </c>
      <c r="D14" s="16">
        <v>13.72</v>
      </c>
      <c r="E14" s="7">
        <v>7.3076923076923075</v>
      </c>
      <c r="F14" s="7">
        <f t="shared" ref="F14:F16" si="0">505/52.571</f>
        <v>9.606056571113351</v>
      </c>
      <c r="G14" s="8">
        <f>675/87.102</f>
        <v>7.7495350278983262</v>
      </c>
      <c r="H14" s="7">
        <f t="shared" ref="H14:H16" si="1">380/64.3</f>
        <v>5.9097978227060652</v>
      </c>
      <c r="I14" s="7">
        <f t="shared" ref="I14:I16" si="2">400/68</f>
        <v>5.882352941176471</v>
      </c>
      <c r="J14" s="7">
        <f t="shared" ref="J14:J16" si="3">370/63.2</f>
        <v>5.8544303797468356</v>
      </c>
      <c r="K14" s="14">
        <f t="shared" ref="K14:K16" si="4">380/65</f>
        <v>5.8461538461538458</v>
      </c>
      <c r="L14" s="4">
        <f t="shared" ref="L14:L16" si="5">330/56.16</f>
        <v>5.8760683760683765</v>
      </c>
      <c r="M14" s="7">
        <v>6.24</v>
      </c>
      <c r="N14" s="7">
        <f>335/55.2</f>
        <v>6.0688405797101446</v>
      </c>
      <c r="O14" s="7">
        <f t="shared" ref="O14:O17" si="6">380/63</f>
        <v>6.0317460317460316</v>
      </c>
      <c r="P14" s="7">
        <f t="shared" ref="P14:P17" si="7">345/57.4</f>
        <v>6.010452961672474</v>
      </c>
      <c r="Q14" s="7">
        <f>405/51.15</f>
        <v>7.9178885630498534</v>
      </c>
      <c r="R14" s="7">
        <f>565/51.15</f>
        <v>11.045943304007821</v>
      </c>
      <c r="S14" s="8">
        <v>5.4097999999999997</v>
      </c>
    </row>
    <row r="15" spans="1:19" ht="24.95" customHeight="1" x14ac:dyDescent="0.25">
      <c r="A15" s="6">
        <v>7</v>
      </c>
      <c r="B15" s="3" t="s">
        <v>18</v>
      </c>
      <c r="C15" s="2">
        <v>5.8664639983389568</v>
      </c>
      <c r="D15" s="17">
        <v>17.670000000000002</v>
      </c>
      <c r="E15" s="7">
        <v>7.3076923076923075</v>
      </c>
      <c r="F15" s="7">
        <f t="shared" si="0"/>
        <v>9.606056571113351</v>
      </c>
      <c r="G15" s="8">
        <f>675/87.102</f>
        <v>7.7495350278983262</v>
      </c>
      <c r="H15" s="7">
        <f t="shared" si="1"/>
        <v>5.9097978227060652</v>
      </c>
      <c r="I15" s="7">
        <f t="shared" si="2"/>
        <v>5.882352941176471</v>
      </c>
      <c r="J15" s="7">
        <f t="shared" si="3"/>
        <v>5.8544303797468356</v>
      </c>
      <c r="K15" s="14">
        <f t="shared" si="4"/>
        <v>5.8461538461538458</v>
      </c>
      <c r="L15" s="4">
        <f t="shared" si="5"/>
        <v>5.8760683760683765</v>
      </c>
      <c r="M15" s="7">
        <v>6.24</v>
      </c>
      <c r="N15" s="7">
        <f t="shared" ref="N15:N17" si="8">335/55.2</f>
        <v>6.0688405797101446</v>
      </c>
      <c r="O15" s="7">
        <f t="shared" si="6"/>
        <v>6.0317460317460316</v>
      </c>
      <c r="P15" s="7">
        <f t="shared" si="7"/>
        <v>6.010452961672474</v>
      </c>
      <c r="Q15" s="7">
        <f t="shared" ref="Q15:Q16" si="9">405/51.15</f>
        <v>7.9178885630498534</v>
      </c>
      <c r="R15" s="7">
        <f t="shared" ref="R15:R16" si="10">565/51.15</f>
        <v>11.045943304007821</v>
      </c>
      <c r="S15" s="8">
        <v>5.4097999999999997</v>
      </c>
    </row>
    <row r="16" spans="1:19" ht="24.95" customHeight="1" x14ac:dyDescent="0.25">
      <c r="A16" s="6">
        <v>8</v>
      </c>
      <c r="B16" s="3" t="s">
        <v>17</v>
      </c>
      <c r="C16" s="2">
        <v>5.8664639983389568</v>
      </c>
      <c r="D16" s="16">
        <v>21.61</v>
      </c>
      <c r="E16" s="7">
        <v>7.3076923076923075</v>
      </c>
      <c r="F16" s="7">
        <f t="shared" si="0"/>
        <v>9.606056571113351</v>
      </c>
      <c r="G16" s="8">
        <f>675/87.102</f>
        <v>7.7495350278983262</v>
      </c>
      <c r="H16" s="7">
        <f t="shared" si="1"/>
        <v>5.9097978227060652</v>
      </c>
      <c r="I16" s="7">
        <f t="shared" si="2"/>
        <v>5.882352941176471</v>
      </c>
      <c r="J16" s="7">
        <f t="shared" si="3"/>
        <v>5.8544303797468356</v>
      </c>
      <c r="K16" s="14">
        <f t="shared" si="4"/>
        <v>5.8461538461538458</v>
      </c>
      <c r="L16" s="4">
        <f t="shared" si="5"/>
        <v>5.8760683760683765</v>
      </c>
      <c r="M16" s="7">
        <v>6.24</v>
      </c>
      <c r="N16" s="7">
        <f t="shared" si="8"/>
        <v>6.0688405797101446</v>
      </c>
      <c r="O16" s="7">
        <f t="shared" si="6"/>
        <v>6.0317460317460316</v>
      </c>
      <c r="P16" s="7">
        <f t="shared" si="7"/>
        <v>6.010452961672474</v>
      </c>
      <c r="Q16" s="7">
        <f t="shared" si="9"/>
        <v>7.9178885630498534</v>
      </c>
      <c r="R16" s="7">
        <f t="shared" si="10"/>
        <v>11.045943304007821</v>
      </c>
      <c r="S16" s="8">
        <v>5.4097999999999997</v>
      </c>
    </row>
    <row r="17" spans="1:19" ht="24.95" customHeight="1" x14ac:dyDescent="0.25">
      <c r="A17" s="6">
        <v>9</v>
      </c>
      <c r="B17" s="9" t="s">
        <v>16</v>
      </c>
      <c r="C17" s="2">
        <v>5.8664639983389568</v>
      </c>
      <c r="D17" s="17">
        <v>25.55</v>
      </c>
      <c r="E17" s="7">
        <v>9.1538461538461533</v>
      </c>
      <c r="F17" s="7">
        <f>650/52.571</f>
        <v>12.364231230145899</v>
      </c>
      <c r="G17" s="8">
        <f>850/87.102</f>
        <v>9.7586737388349292</v>
      </c>
      <c r="H17" s="7">
        <f>460/64.3</f>
        <v>7.1539657853810263</v>
      </c>
      <c r="I17" s="7">
        <f>485/68</f>
        <v>7.132352941176471</v>
      </c>
      <c r="J17" s="7">
        <f>450/63.2</f>
        <v>7.1202531645569618</v>
      </c>
      <c r="K17" s="14">
        <f>465/65</f>
        <v>7.1538461538461542</v>
      </c>
      <c r="L17" s="10">
        <f>400/56.16</f>
        <v>7.1225071225071233</v>
      </c>
      <c r="M17" s="7">
        <v>6.24</v>
      </c>
      <c r="N17" s="7">
        <f t="shared" si="8"/>
        <v>6.0688405797101446</v>
      </c>
      <c r="O17" s="7">
        <f t="shared" si="6"/>
        <v>6.0317460317460316</v>
      </c>
      <c r="P17" s="7">
        <f t="shared" si="7"/>
        <v>6.010452961672474</v>
      </c>
      <c r="Q17" s="7">
        <f>505/51.15</f>
        <v>9.8729227761485827</v>
      </c>
      <c r="R17" s="7">
        <f>720/51.15</f>
        <v>14.07624633431085</v>
      </c>
      <c r="S17" s="8">
        <v>6.5857999999999999</v>
      </c>
    </row>
  </sheetData>
  <mergeCells count="4">
    <mergeCell ref="E6:F6"/>
    <mergeCell ref="H6:K6"/>
    <mergeCell ref="Q6:R6"/>
    <mergeCell ref="N6:P6"/>
  </mergeCells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Rate Per KM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2018-12-12T10:35:33Z</dcterms:modified>
</cp:coreProperties>
</file>